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charyweiner/Desktop/"/>
    </mc:Choice>
  </mc:AlternateContent>
  <xr:revisionPtr revIDLastSave="0" documentId="13_ncr:1_{0BC2FEF4-2BA5-A044-A6C9-DF60ADFACE1C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Daily Overview" sheetId="2" r:id="rId1"/>
    <sheet name="Daily Lab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3" l="1"/>
  <c r="F35" i="3"/>
  <c r="F36" i="3"/>
  <c r="F37" i="3"/>
  <c r="D34" i="3"/>
  <c r="D35" i="3"/>
  <c r="D36" i="3"/>
  <c r="D39" i="3" s="1"/>
  <c r="D37" i="3"/>
  <c r="F25" i="3"/>
  <c r="F26" i="3"/>
  <c r="F27" i="3"/>
  <c r="F28" i="3"/>
  <c r="D25" i="3"/>
  <c r="D26" i="3"/>
  <c r="D27" i="3"/>
  <c r="D28" i="3"/>
  <c r="D12" i="3"/>
  <c r="D16" i="3"/>
  <c r="D17" i="3"/>
  <c r="D18" i="3"/>
  <c r="D19" i="3"/>
  <c r="F16" i="3"/>
  <c r="F17" i="3"/>
  <c r="F18" i="3"/>
  <c r="F19" i="3"/>
  <c r="D7" i="3"/>
  <c r="D8" i="3"/>
  <c r="D9" i="3"/>
  <c r="D10" i="3"/>
  <c r="F7" i="3"/>
  <c r="F8" i="3"/>
  <c r="F9" i="3"/>
  <c r="F10" i="3"/>
  <c r="D30" i="3" l="1"/>
  <c r="D21" i="3"/>
  <c r="M26" i="2"/>
  <c r="C10" i="2"/>
  <c r="M25" i="2" s="1"/>
  <c r="M20" i="2"/>
  <c r="M19" i="2"/>
  <c r="F24" i="3" l="1"/>
  <c r="D24" i="3" l="1"/>
  <c r="F30" i="2" s="1"/>
  <c r="F32" i="2" s="1"/>
  <c r="F17" i="2"/>
  <c r="F18" i="2" s="1"/>
  <c r="F19" i="2" s="1"/>
  <c r="D33" i="3"/>
  <c r="F33" i="3"/>
  <c r="D15" i="3"/>
  <c r="F24" i="2" s="1"/>
  <c r="F25" i="2" s="1"/>
  <c r="F26" i="2" s="1"/>
  <c r="F15" i="3"/>
  <c r="D6" i="3"/>
  <c r="F6" i="3"/>
  <c r="F28" i="2" l="1"/>
  <c r="F21" i="2"/>
  <c r="F33" i="2"/>
  <c r="F35" i="2" s="1"/>
  <c r="I40" i="2" l="1"/>
  <c r="I25" i="2"/>
  <c r="M24" i="2"/>
  <c r="I18" i="2" l="1"/>
  <c r="I26" i="2" l="1"/>
  <c r="I28" i="2" s="1"/>
  <c r="M18" i="2"/>
  <c r="I19" i="2"/>
  <c r="I21" i="2" s="1"/>
  <c r="M22" i="2" l="1"/>
  <c r="M28" i="2" s="1"/>
  <c r="I41" i="2"/>
  <c r="I43" i="2" s="1"/>
  <c r="I34" i="2"/>
  <c r="I33" i="2"/>
  <c r="I32" i="2"/>
  <c r="I36" i="2" l="1"/>
</calcChain>
</file>

<file path=xl/sharedStrings.xml><?xml version="1.0" encoding="utf-8"?>
<sst xmlns="http://schemas.openxmlformats.org/spreadsheetml/2006/main" count="102" uniqueCount="98">
  <si>
    <t>Apparel &amp; Merchandise</t>
  </si>
  <si>
    <t>Beverages</t>
  </si>
  <si>
    <t>Brunch</t>
  </si>
  <si>
    <t>Extra Items</t>
  </si>
  <si>
    <t>Food</t>
  </si>
  <si>
    <t>Happy Hour Beverages</t>
  </si>
  <si>
    <t>Happy Hour Food</t>
  </si>
  <si>
    <t>Liquor</t>
  </si>
  <si>
    <t>Unknown Class</t>
  </si>
  <si>
    <t>Taxed Service Fee</t>
  </si>
  <si>
    <t>Item Discounts</t>
  </si>
  <si>
    <t>Order Discounts</t>
  </si>
  <si>
    <t>Total Sales</t>
  </si>
  <si>
    <t>Oakland Tax (9.250%)</t>
  </si>
  <si>
    <t>Oakland Tax on Service Fee (9.250%)</t>
  </si>
  <si>
    <t>Cash Payments</t>
  </si>
  <si>
    <t>Food Sales Main</t>
  </si>
  <si>
    <t>Happy Hour Sales</t>
  </si>
  <si>
    <t>Food Comps</t>
  </si>
  <si>
    <t>Food Discounts</t>
  </si>
  <si>
    <t>N/A Beverage</t>
  </si>
  <si>
    <t>Liquor Sales</t>
  </si>
  <si>
    <t>Beverage Comps</t>
  </si>
  <si>
    <t>Beverage Discounts</t>
  </si>
  <si>
    <t>Merchandise Sales</t>
  </si>
  <si>
    <t>VLOOKUP VALUES</t>
  </si>
  <si>
    <t>Total Food Sales</t>
  </si>
  <si>
    <t>Total Beverage Sales</t>
  </si>
  <si>
    <t>Total Other Sales</t>
  </si>
  <si>
    <t>Daily Sales</t>
  </si>
  <si>
    <t>FOH Hourly</t>
  </si>
  <si>
    <t>BOH Hourly</t>
  </si>
  <si>
    <t>FOH Salary</t>
  </si>
  <si>
    <t>BOH Salary</t>
  </si>
  <si>
    <t>Salary Amount</t>
  </si>
  <si>
    <t>Weekly Amount</t>
  </si>
  <si>
    <t>Daily amount</t>
  </si>
  <si>
    <t>Jr. Sous</t>
  </si>
  <si>
    <t>Chef</t>
  </si>
  <si>
    <t>Admin Salary</t>
  </si>
  <si>
    <t>Daily Labor</t>
  </si>
  <si>
    <t>Floor Manager</t>
  </si>
  <si>
    <t>Admin</t>
  </si>
  <si>
    <t>Managing Partner 2</t>
  </si>
  <si>
    <t>Managing Partner 1</t>
  </si>
  <si>
    <t>Total FOH Labor</t>
  </si>
  <si>
    <t>Total BOH Labor</t>
  </si>
  <si>
    <t>Total Other Labor</t>
  </si>
  <si>
    <t>Total BOH Payroll Expense</t>
  </si>
  <si>
    <t>Total FOH Payroll Expense</t>
  </si>
  <si>
    <t>Total Other Payroll Expense</t>
  </si>
  <si>
    <t>Key Labor Stats</t>
  </si>
  <si>
    <t>BOH Labor Cost - % of Food Sales</t>
  </si>
  <si>
    <t>FOH Labor Cost - % of Beverage Sales</t>
  </si>
  <si>
    <t>Total Labor cost - % of Total Sales</t>
  </si>
  <si>
    <t>BOH Payroll Expense</t>
  </si>
  <si>
    <t>Food Sales</t>
  </si>
  <si>
    <t>FOH Payroll Expense</t>
  </si>
  <si>
    <t>Beverage Sales</t>
  </si>
  <si>
    <t>Food Percentage</t>
  </si>
  <si>
    <t>Beverage Percentage</t>
  </si>
  <si>
    <t>Total Payroll Expense</t>
  </si>
  <si>
    <t>Blended Percentage</t>
  </si>
  <si>
    <t>Total Labor Cost - By department</t>
  </si>
  <si>
    <t>Other Payroll Expense</t>
  </si>
  <si>
    <t>Total Blended</t>
  </si>
  <si>
    <t>Managing Partners Salary</t>
  </si>
  <si>
    <t>Total Estimated Tax - FOH</t>
  </si>
  <si>
    <t>Total Estimated Tax - BOH</t>
  </si>
  <si>
    <t>Total Estimated Tax - Other</t>
  </si>
  <si>
    <t>Daily Labor Expense</t>
  </si>
  <si>
    <t>Rent - Daily</t>
  </si>
  <si>
    <t>Gross Profit</t>
  </si>
  <si>
    <t>Break Even Analysis</t>
  </si>
  <si>
    <t>Estimated Profit/Loss</t>
  </si>
  <si>
    <t>Credit Card Fees - Daily</t>
  </si>
  <si>
    <t>Profitability</t>
  </si>
  <si>
    <t>COGS - Beverage</t>
  </si>
  <si>
    <t>COGS - Food</t>
  </si>
  <si>
    <t>RestaurantAccounting.Net Daily Restaurant Report</t>
  </si>
  <si>
    <t>Inputs = Yellow</t>
  </si>
  <si>
    <t>Tax Rate</t>
  </si>
  <si>
    <t>Food Rate</t>
  </si>
  <si>
    <t>Beverage Rate</t>
  </si>
  <si>
    <t>Monthly Rent</t>
  </si>
  <si>
    <t>Daily Rent</t>
  </si>
  <si>
    <t>Credit Card Rate</t>
  </si>
  <si>
    <t>BOH Management</t>
  </si>
  <si>
    <t>FOH Management</t>
  </si>
  <si>
    <t>Administration</t>
  </si>
  <si>
    <t>Ownership</t>
  </si>
  <si>
    <t>Daily Labor Inputs</t>
  </si>
  <si>
    <t>Total BOH Management</t>
  </si>
  <si>
    <t>Total FOH Management</t>
  </si>
  <si>
    <t>Total Administration</t>
  </si>
  <si>
    <t>Total Ownership</t>
  </si>
  <si>
    <t>**Salary Inputs on second worksheet**</t>
  </si>
  <si>
    <t>Questions? Email me at zachary@restaurantaccounting.net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</si>
</sst>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44" fontId="3" fillId="2" borderId="1" xfId="1" applyFont="1" applyFill="1" applyBorder="1"/>
    <xf numFmtId="0" fontId="4" fillId="3" borderId="0" xfId="0" applyFont="1" applyFill="1"/>
    <xf numFmtId="10" fontId="4" fillId="3" borderId="0" xfId="2" applyNumberFormat="1" applyFont="1" applyFill="1"/>
    <xf numFmtId="10" fontId="5" fillId="3" borderId="0" xfId="0" applyNumberFormat="1" applyFont="1" applyFill="1"/>
    <xf numFmtId="44" fontId="4" fillId="3" borderId="0" xfId="0" applyNumberFormat="1" applyFon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0" fontId="4" fillId="4" borderId="0" xfId="0" applyFont="1" applyFill="1"/>
    <xf numFmtId="44" fontId="4" fillId="4" borderId="0" xfId="0" applyNumberFormat="1" applyFont="1" applyFill="1"/>
    <xf numFmtId="44" fontId="4" fillId="4" borderId="0" xfId="1" applyFont="1" applyFill="1"/>
    <xf numFmtId="0" fontId="3" fillId="4" borderId="2" xfId="0" applyFont="1" applyFill="1" applyBorder="1"/>
    <xf numFmtId="0" fontId="3" fillId="4" borderId="3" xfId="0" applyFont="1" applyFill="1" applyBorder="1"/>
    <xf numFmtId="0" fontId="0" fillId="4" borderId="3" xfId="0" applyFill="1" applyBorder="1"/>
    <xf numFmtId="0" fontId="1" fillId="4" borderId="0" xfId="0" applyFont="1" applyFill="1"/>
    <xf numFmtId="10" fontId="1" fillId="4" borderId="0" xfId="2" applyNumberFormat="1" applyFont="1" applyFill="1"/>
    <xf numFmtId="0" fontId="6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9" fontId="3" fillId="2" borderId="1" xfId="2" applyFont="1" applyFill="1" applyBorder="1" applyAlignment="1">
      <alignment horizontal="center"/>
    </xf>
    <xf numFmtId="44" fontId="4" fillId="2" borderId="1" xfId="0" applyNumberFormat="1" applyFont="1" applyFill="1" applyBorder="1"/>
    <xf numFmtId="0" fontId="3" fillId="4" borderId="0" xfId="0" applyFont="1" applyFill="1" applyAlignment="1">
      <alignment horizontal="left"/>
    </xf>
    <xf numFmtId="44" fontId="3" fillId="0" borderId="0" xfId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4" borderId="0" xfId="2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4" borderId="0" xfId="0" applyFont="1" applyFill="1" applyBorder="1"/>
    <xf numFmtId="44" fontId="3" fillId="4" borderId="0" xfId="1" applyFont="1" applyFill="1" applyAlignment="1"/>
    <xf numFmtId="44" fontId="3" fillId="2" borderId="1" xfId="1" applyFont="1" applyFill="1" applyBorder="1" applyAlignment="1"/>
    <xf numFmtId="44" fontId="4" fillId="4" borderId="1" xfId="1" applyFont="1" applyFill="1" applyBorder="1" applyAlignment="1"/>
    <xf numFmtId="44" fontId="4" fillId="4" borderId="1" xfId="1" applyFont="1" applyFill="1" applyBorder="1"/>
    <xf numFmtId="0" fontId="4" fillId="4" borderId="0" xfId="0" applyFont="1" applyFill="1" applyAlignment="1">
      <alignment horizontal="center"/>
    </xf>
    <xf numFmtId="44" fontId="4" fillId="4" borderId="1" xfId="0" applyNumberFormat="1" applyFont="1" applyFill="1" applyBorder="1"/>
    <xf numFmtId="44" fontId="4" fillId="4" borderId="0" xfId="1" applyFont="1" applyFill="1" applyBorder="1" applyAlignment="1"/>
    <xf numFmtId="44" fontId="4" fillId="4" borderId="0" xfId="1" applyFont="1" applyFill="1" applyBorder="1"/>
    <xf numFmtId="44" fontId="4" fillId="4" borderId="0" xfId="0" applyNumberFormat="1" applyFont="1" applyFill="1" applyBorder="1"/>
    <xf numFmtId="44" fontId="3" fillId="4" borderId="0" xfId="1" applyFont="1" applyFill="1" applyBorder="1" applyAlignment="1"/>
    <xf numFmtId="44" fontId="3" fillId="4" borderId="0" xfId="1" applyFont="1" applyFill="1" applyBorder="1"/>
    <xf numFmtId="0" fontId="6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A28A-98E2-1E4C-A190-87D92FA3D303}">
  <dimension ref="A1:N48"/>
  <sheetViews>
    <sheetView tabSelected="1" workbookViewId="0">
      <selection activeCell="H10" sqref="H10"/>
    </sheetView>
  </sheetViews>
  <sheetFormatPr baseColWidth="10" defaultRowHeight="15" x14ac:dyDescent="0.2"/>
  <cols>
    <col min="2" max="2" width="26.6640625" customWidth="1"/>
    <col min="3" max="3" width="12.1640625" bestFit="1" customWidth="1"/>
    <col min="4" max="4" width="12.1640625" customWidth="1"/>
    <col min="5" max="5" width="27.83203125" customWidth="1"/>
    <col min="6" max="6" width="12.1640625" customWidth="1"/>
    <col min="8" max="8" width="21.83203125" customWidth="1"/>
    <col min="9" max="9" width="14.83203125" customWidth="1"/>
    <col min="11" max="11" width="0" hidden="1" customWidth="1"/>
    <col min="12" max="12" width="23.1640625" customWidth="1"/>
    <col min="13" max="13" width="12.5" customWidth="1"/>
  </cols>
  <sheetData>
    <row r="1" spans="1:14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" x14ac:dyDescent="0.2">
      <c r="A2" s="45" t="s">
        <v>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8" x14ac:dyDescent="0.2">
      <c r="A4" s="19"/>
      <c r="B4" s="20" t="s">
        <v>80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8" x14ac:dyDescent="0.2">
      <c r="A5" s="19"/>
      <c r="B5" s="21"/>
      <c r="C5" s="19"/>
      <c r="D5" s="19"/>
      <c r="E5" s="19"/>
      <c r="F5" s="19"/>
      <c r="G5" s="19"/>
      <c r="I5" s="19"/>
      <c r="J5" s="19"/>
      <c r="K5" s="19"/>
      <c r="L5" s="19"/>
      <c r="M5" s="19"/>
      <c r="N5" s="19"/>
    </row>
    <row r="6" spans="1:14" ht="18" x14ac:dyDescent="0.2">
      <c r="A6" s="19"/>
      <c r="B6" s="24" t="s">
        <v>81</v>
      </c>
      <c r="C6" s="22">
        <v>0.16</v>
      </c>
      <c r="D6" s="6"/>
      <c r="E6" s="19"/>
      <c r="F6" s="19"/>
      <c r="G6" s="42"/>
      <c r="H6" s="43" t="s">
        <v>96</v>
      </c>
      <c r="I6" s="44"/>
      <c r="J6" s="19"/>
      <c r="K6" s="19"/>
      <c r="L6" s="19"/>
      <c r="M6" s="19"/>
      <c r="N6" s="19"/>
    </row>
    <row r="7" spans="1:14" ht="18" x14ac:dyDescent="0.2">
      <c r="A7" s="19"/>
      <c r="B7" s="24" t="s">
        <v>82</v>
      </c>
      <c r="C7" s="22">
        <v>0.35</v>
      </c>
      <c r="D7" s="6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8" x14ac:dyDescent="0.2">
      <c r="A8" s="19"/>
      <c r="B8" s="24" t="s">
        <v>83</v>
      </c>
      <c r="C8" s="22">
        <v>0.25</v>
      </c>
      <c r="D8" s="19"/>
      <c r="E8" s="19"/>
      <c r="F8" s="19"/>
      <c r="H8" s="49" t="s">
        <v>97</v>
      </c>
      <c r="J8" s="19"/>
      <c r="K8" s="19"/>
      <c r="L8" s="19"/>
      <c r="M8" s="19"/>
      <c r="N8" s="19"/>
    </row>
    <row r="9" spans="1:14" ht="18" x14ac:dyDescent="0.2">
      <c r="A9" s="19"/>
      <c r="B9" s="24" t="s">
        <v>84</v>
      </c>
      <c r="C9" s="26">
        <v>7500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8" x14ac:dyDescent="0.2">
      <c r="A10" s="19"/>
      <c r="B10" s="24" t="s">
        <v>85</v>
      </c>
      <c r="C10" s="25">
        <f>C9/30</f>
        <v>250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8" x14ac:dyDescent="0.2">
      <c r="A11" s="19"/>
      <c r="B11" s="24" t="s">
        <v>86</v>
      </c>
      <c r="C11" s="27">
        <v>2.5000000000000001E-2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8" x14ac:dyDescent="0.2">
      <c r="A12" s="19"/>
      <c r="B12" s="24"/>
      <c r="C12" s="2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 t="s">
        <v>25</v>
      </c>
      <c r="L13" s="6"/>
      <c r="M13" s="6"/>
      <c r="N13" s="6"/>
    </row>
    <row r="14" spans="1:14" ht="16" x14ac:dyDescent="0.2">
      <c r="A14" s="6"/>
      <c r="B14" s="46" t="s">
        <v>29</v>
      </c>
      <c r="C14" s="47"/>
      <c r="D14" s="7"/>
      <c r="E14" s="46" t="s">
        <v>40</v>
      </c>
      <c r="F14" s="47"/>
      <c r="G14" s="8"/>
      <c r="H14" s="46" t="s">
        <v>51</v>
      </c>
      <c r="I14" s="47"/>
      <c r="J14" s="8"/>
      <c r="K14" s="6" t="s">
        <v>0</v>
      </c>
      <c r="L14" s="46" t="s">
        <v>76</v>
      </c>
      <c r="M14" s="47"/>
      <c r="N14" s="6"/>
    </row>
    <row r="15" spans="1:14" ht="16" x14ac:dyDescent="0.2">
      <c r="A15" s="6"/>
      <c r="B15" s="8"/>
      <c r="C15" s="8"/>
      <c r="D15" s="8"/>
      <c r="E15" s="8"/>
      <c r="F15" s="8"/>
      <c r="G15" s="8"/>
      <c r="H15" s="8"/>
      <c r="I15" s="8"/>
      <c r="J15" s="8"/>
      <c r="K15" s="6" t="s">
        <v>1</v>
      </c>
      <c r="L15" s="8"/>
      <c r="M15" s="8"/>
      <c r="N15" s="6"/>
    </row>
    <row r="16" spans="1:14" ht="16" x14ac:dyDescent="0.2">
      <c r="A16" s="6"/>
      <c r="B16" s="8" t="s">
        <v>16</v>
      </c>
      <c r="C16" s="1">
        <v>3780</v>
      </c>
      <c r="D16" s="9"/>
      <c r="E16" s="8" t="s">
        <v>31</v>
      </c>
      <c r="F16" s="1">
        <v>850</v>
      </c>
      <c r="G16" s="8"/>
      <c r="H16" s="14" t="s">
        <v>52</v>
      </c>
      <c r="I16" s="15"/>
      <c r="J16" s="8"/>
      <c r="K16" s="6" t="s">
        <v>2</v>
      </c>
      <c r="L16" s="14" t="s">
        <v>73</v>
      </c>
      <c r="M16" s="16"/>
      <c r="N16" s="6"/>
    </row>
    <row r="17" spans="1:14" ht="16" x14ac:dyDescent="0.2">
      <c r="A17" s="6"/>
      <c r="B17" s="8" t="s">
        <v>17</v>
      </c>
      <c r="C17" s="1">
        <v>168</v>
      </c>
      <c r="D17" s="9"/>
      <c r="E17" s="8" t="s">
        <v>33</v>
      </c>
      <c r="F17" s="10">
        <f>'Daily Labor'!D12</f>
        <v>302.19780219780222</v>
      </c>
      <c r="G17" s="8"/>
      <c r="H17" s="6"/>
      <c r="I17" s="6"/>
      <c r="J17" s="8"/>
      <c r="K17" s="6" t="s">
        <v>3</v>
      </c>
      <c r="L17" s="6"/>
      <c r="M17" s="6"/>
      <c r="N17" s="6"/>
    </row>
    <row r="18" spans="1:14" ht="16" x14ac:dyDescent="0.2">
      <c r="A18" s="6"/>
      <c r="B18" s="8" t="s">
        <v>18</v>
      </c>
      <c r="C18" s="1">
        <v>45</v>
      </c>
      <c r="D18" s="9"/>
      <c r="E18" s="8" t="s">
        <v>46</v>
      </c>
      <c r="F18" s="10">
        <f>F16+F17</f>
        <v>1152.1978021978023</v>
      </c>
      <c r="G18" s="8"/>
      <c r="H18" s="8" t="s">
        <v>55</v>
      </c>
      <c r="I18" s="10">
        <f>F21</f>
        <v>1336.5494505494507</v>
      </c>
      <c r="J18" s="8"/>
      <c r="K18" s="6" t="s">
        <v>4</v>
      </c>
      <c r="L18" s="8" t="s">
        <v>12</v>
      </c>
      <c r="M18" s="10">
        <f>C34</f>
        <v>6929</v>
      </c>
      <c r="N18" s="6"/>
    </row>
    <row r="19" spans="1:14" ht="16" x14ac:dyDescent="0.2">
      <c r="A19" s="6"/>
      <c r="B19" s="8" t="s">
        <v>19</v>
      </c>
      <c r="C19" s="1">
        <v>375</v>
      </c>
      <c r="D19" s="9"/>
      <c r="E19" s="8" t="s">
        <v>68</v>
      </c>
      <c r="F19" s="10">
        <f>F18*$C$6</f>
        <v>184.35164835164838</v>
      </c>
      <c r="G19" s="8"/>
      <c r="H19" s="8" t="s">
        <v>56</v>
      </c>
      <c r="I19" s="10">
        <f>C21</f>
        <v>3528</v>
      </c>
      <c r="J19" s="8"/>
      <c r="K19" s="6" t="s">
        <v>5</v>
      </c>
      <c r="L19" s="8" t="s">
        <v>78</v>
      </c>
      <c r="M19" s="10">
        <f>C21*$C$7</f>
        <v>1234.8</v>
      </c>
      <c r="N19" s="6"/>
    </row>
    <row r="20" spans="1:14" ht="16" x14ac:dyDescent="0.2">
      <c r="A20" s="6"/>
      <c r="B20" s="8"/>
      <c r="C20" s="9"/>
      <c r="D20" s="9"/>
      <c r="E20" s="6"/>
      <c r="F20" s="6"/>
      <c r="G20" s="8"/>
      <c r="H20" s="8"/>
      <c r="I20" s="8"/>
      <c r="J20" s="8"/>
      <c r="K20" s="6"/>
      <c r="L20" s="8" t="s">
        <v>77</v>
      </c>
      <c r="M20" s="10">
        <f>C28*$C$8</f>
        <v>850.25</v>
      </c>
      <c r="N20" s="6"/>
    </row>
    <row r="21" spans="1:14" ht="16" x14ac:dyDescent="0.2">
      <c r="A21" s="6"/>
      <c r="B21" s="11" t="s">
        <v>26</v>
      </c>
      <c r="C21" s="12">
        <v>3528</v>
      </c>
      <c r="D21" s="12"/>
      <c r="E21" s="11" t="s">
        <v>48</v>
      </c>
      <c r="F21" s="12">
        <f>F18+F19</f>
        <v>1336.5494505494507</v>
      </c>
      <c r="G21" s="8"/>
      <c r="H21" s="2" t="s">
        <v>59</v>
      </c>
      <c r="I21" s="3">
        <f>I18/I19</f>
        <v>0.37884054720789417</v>
      </c>
      <c r="J21" s="8"/>
      <c r="K21" s="6"/>
      <c r="L21" s="6"/>
      <c r="M21" s="6"/>
      <c r="N21" s="6"/>
    </row>
    <row r="22" spans="1:14" ht="16" x14ac:dyDescent="0.2">
      <c r="A22" s="6"/>
      <c r="B22" s="8"/>
      <c r="C22" s="8"/>
      <c r="D22" s="8"/>
      <c r="E22" s="8"/>
      <c r="F22" s="10"/>
      <c r="G22" s="8"/>
      <c r="H22" s="8"/>
      <c r="I22" s="8"/>
      <c r="J22" s="8"/>
      <c r="K22" t="s">
        <v>6</v>
      </c>
      <c r="L22" s="2" t="s">
        <v>72</v>
      </c>
      <c r="M22" s="5">
        <f>M18-M20</f>
        <v>6078.75</v>
      </c>
      <c r="N22" s="6"/>
    </row>
    <row r="23" spans="1:14" ht="16" x14ac:dyDescent="0.2">
      <c r="A23" s="6"/>
      <c r="B23" s="8" t="s">
        <v>20</v>
      </c>
      <c r="C23" s="1">
        <v>3405</v>
      </c>
      <c r="D23" s="9"/>
      <c r="E23" s="8" t="s">
        <v>30</v>
      </c>
      <c r="F23" s="1">
        <v>950</v>
      </c>
      <c r="G23" s="8"/>
      <c r="H23" s="14" t="s">
        <v>53</v>
      </c>
      <c r="I23" s="15"/>
      <c r="J23" s="8"/>
      <c r="K23" t="s">
        <v>7</v>
      </c>
      <c r="L23" s="8"/>
      <c r="M23" s="8"/>
      <c r="N23" s="6"/>
    </row>
    <row r="24" spans="1:14" ht="16" x14ac:dyDescent="0.2">
      <c r="A24" s="6"/>
      <c r="B24" s="8" t="s">
        <v>21</v>
      </c>
      <c r="C24" s="1">
        <v>138</v>
      </c>
      <c r="D24" s="9"/>
      <c r="E24" s="8" t="s">
        <v>32</v>
      </c>
      <c r="F24" s="10">
        <f>'Daily Labor'!D21</f>
        <v>114.28571428571429</v>
      </c>
      <c r="G24" s="8"/>
      <c r="H24" s="6"/>
      <c r="I24" s="6"/>
      <c r="J24" s="8"/>
      <c r="K24" t="s">
        <v>8</v>
      </c>
      <c r="L24" s="8" t="s">
        <v>70</v>
      </c>
      <c r="M24" s="10">
        <f>F21+F28+F35</f>
        <v>2752.5365934065935</v>
      </c>
      <c r="N24" s="6"/>
    </row>
    <row r="25" spans="1:14" ht="16" x14ac:dyDescent="0.2">
      <c r="A25" s="6"/>
      <c r="B25" s="8" t="s">
        <v>22</v>
      </c>
      <c r="C25" s="1">
        <v>17</v>
      </c>
      <c r="D25" s="9"/>
      <c r="E25" s="8" t="s">
        <v>45</v>
      </c>
      <c r="F25" s="10">
        <f>F23+F24</f>
        <v>1064.2857142857142</v>
      </c>
      <c r="G25" s="8"/>
      <c r="H25" s="8" t="s">
        <v>57</v>
      </c>
      <c r="I25" s="10">
        <f>F28</f>
        <v>1234.5714285714284</v>
      </c>
      <c r="J25" s="8"/>
      <c r="K25" t="s">
        <v>10</v>
      </c>
      <c r="L25" s="8" t="s">
        <v>71</v>
      </c>
      <c r="M25" s="9">
        <f>C10</f>
        <v>250</v>
      </c>
      <c r="N25" s="6"/>
    </row>
    <row r="26" spans="1:14" ht="16" x14ac:dyDescent="0.2">
      <c r="A26" s="6"/>
      <c r="B26" s="8" t="s">
        <v>23</v>
      </c>
      <c r="C26" s="1">
        <v>125</v>
      </c>
      <c r="D26" s="9"/>
      <c r="E26" s="8" t="s">
        <v>67</v>
      </c>
      <c r="F26" s="10">
        <f>F25*$C$6</f>
        <v>170.28571428571428</v>
      </c>
      <c r="G26" s="8"/>
      <c r="H26" s="8" t="s">
        <v>58</v>
      </c>
      <c r="I26" s="10">
        <f>C28</f>
        <v>3401</v>
      </c>
      <c r="J26" s="8"/>
      <c r="K26" t="s">
        <v>11</v>
      </c>
      <c r="L26" s="8" t="s">
        <v>75</v>
      </c>
      <c r="M26" s="9">
        <f>M18*$C$11</f>
        <v>173.22500000000002</v>
      </c>
      <c r="N26" s="6"/>
    </row>
    <row r="27" spans="1:14" ht="16" x14ac:dyDescent="0.2">
      <c r="A27" s="6"/>
      <c r="B27" s="8"/>
      <c r="C27" s="9"/>
      <c r="D27" s="9"/>
      <c r="E27" s="8"/>
      <c r="F27" s="10"/>
      <c r="G27" s="8"/>
      <c r="H27" s="8"/>
      <c r="I27" s="8"/>
      <c r="J27" s="8"/>
      <c r="L27" s="8"/>
      <c r="M27" s="8"/>
      <c r="N27" s="6"/>
    </row>
    <row r="28" spans="1:14" ht="16" x14ac:dyDescent="0.2">
      <c r="A28" s="6"/>
      <c r="B28" s="11" t="s">
        <v>27</v>
      </c>
      <c r="C28" s="12">
        <v>3401</v>
      </c>
      <c r="D28" s="12"/>
      <c r="E28" s="11" t="s">
        <v>49</v>
      </c>
      <c r="F28" s="12">
        <f>F25+F26</f>
        <v>1234.5714285714284</v>
      </c>
      <c r="G28" s="8"/>
      <c r="H28" s="2" t="s">
        <v>60</v>
      </c>
      <c r="I28" s="3">
        <f>I25/I26</f>
        <v>0.36300247826269583</v>
      </c>
      <c r="J28" s="8"/>
      <c r="L28" s="2" t="s">
        <v>74</v>
      </c>
      <c r="M28" s="5">
        <f>M22-M24-M25-M26</f>
        <v>2902.9884065934066</v>
      </c>
      <c r="N28" s="6"/>
    </row>
    <row r="29" spans="1:14" ht="16" x14ac:dyDescent="0.2">
      <c r="A29" s="6"/>
      <c r="B29" s="8"/>
      <c r="C29" s="8"/>
      <c r="D29" s="8"/>
      <c r="E29" s="8"/>
      <c r="F29" s="8"/>
      <c r="G29" s="8"/>
      <c r="H29" s="8"/>
      <c r="I29" s="8"/>
      <c r="J29" s="8"/>
      <c r="K29" s="6" t="s">
        <v>9</v>
      </c>
      <c r="L29" s="6"/>
      <c r="M29" s="6"/>
      <c r="N29" s="6"/>
    </row>
    <row r="30" spans="1:14" ht="16" x14ac:dyDescent="0.2">
      <c r="A30" s="6"/>
      <c r="B30" s="8" t="s">
        <v>24</v>
      </c>
      <c r="C30" s="1">
        <v>0</v>
      </c>
      <c r="D30" s="9"/>
      <c r="E30" s="8" t="s">
        <v>39</v>
      </c>
      <c r="F30" s="10">
        <f>'Daily Labor'!D30</f>
        <v>56.392857142857146</v>
      </c>
      <c r="G30" s="8"/>
      <c r="H30" s="46" t="s">
        <v>63</v>
      </c>
      <c r="I30" s="47"/>
      <c r="J30" s="8"/>
      <c r="K30" s="6" t="s">
        <v>13</v>
      </c>
      <c r="L30" s="8"/>
      <c r="M30" s="8"/>
      <c r="N30" s="6"/>
    </row>
    <row r="31" spans="1:14" ht="16" x14ac:dyDescent="0.2">
      <c r="A31" s="6"/>
      <c r="B31" s="6"/>
      <c r="C31" s="6"/>
      <c r="D31" s="9"/>
      <c r="E31" s="8" t="s">
        <v>66</v>
      </c>
      <c r="F31" s="10">
        <v>100</v>
      </c>
      <c r="G31" s="8"/>
      <c r="H31" s="6"/>
      <c r="I31" s="6"/>
      <c r="J31" s="8"/>
      <c r="K31" s="6" t="s">
        <v>14</v>
      </c>
      <c r="L31" s="8"/>
      <c r="M31" s="8"/>
      <c r="N31" s="6"/>
    </row>
    <row r="32" spans="1:14" ht="16" x14ac:dyDescent="0.2">
      <c r="A32" s="6"/>
      <c r="B32" s="11" t="s">
        <v>28</v>
      </c>
      <c r="C32" s="23">
        <v>0</v>
      </c>
      <c r="D32" s="12"/>
      <c r="E32" s="8" t="s">
        <v>47</v>
      </c>
      <c r="F32" s="10">
        <f>F30+F31</f>
        <v>156.39285714285714</v>
      </c>
      <c r="G32" s="8"/>
      <c r="H32" s="8" t="s">
        <v>55</v>
      </c>
      <c r="I32" s="18">
        <f>F21/C34</f>
        <v>0.19289211293829567</v>
      </c>
      <c r="J32" s="8"/>
      <c r="K32" s="6" t="s">
        <v>15</v>
      </c>
      <c r="L32" s="8"/>
      <c r="M32" s="8"/>
      <c r="N32" s="6"/>
    </row>
    <row r="33" spans="1:14" ht="16" x14ac:dyDescent="0.2">
      <c r="A33" s="6"/>
      <c r="B33" s="8"/>
      <c r="C33" s="8"/>
      <c r="D33" s="8"/>
      <c r="E33" s="8" t="s">
        <v>69</v>
      </c>
      <c r="F33" s="10">
        <f>F32*0.16</f>
        <v>25.022857142857141</v>
      </c>
      <c r="G33" s="8"/>
      <c r="H33" s="8" t="s">
        <v>57</v>
      </c>
      <c r="I33" s="18">
        <f>F28/C34</f>
        <v>0.17817454590437704</v>
      </c>
      <c r="J33" s="8"/>
      <c r="K33" s="6"/>
      <c r="L33" s="8"/>
      <c r="M33" s="8"/>
      <c r="N33" s="6"/>
    </row>
    <row r="34" spans="1:14" ht="16" x14ac:dyDescent="0.2">
      <c r="A34" s="6"/>
      <c r="B34" s="11" t="s">
        <v>12</v>
      </c>
      <c r="C34" s="12">
        <v>6929</v>
      </c>
      <c r="D34" s="12"/>
      <c r="E34" s="6"/>
      <c r="F34" s="6"/>
      <c r="G34" s="8"/>
      <c r="H34" s="8" t="s">
        <v>64</v>
      </c>
      <c r="I34" s="18">
        <f>F35/C34</f>
        <v>2.6182091829371378E-2</v>
      </c>
      <c r="J34" s="8"/>
      <c r="K34" s="6"/>
      <c r="L34" s="8"/>
      <c r="M34" s="8"/>
      <c r="N34" s="6"/>
    </row>
    <row r="35" spans="1:14" ht="16" x14ac:dyDescent="0.2">
      <c r="A35" s="6"/>
      <c r="B35" s="6"/>
      <c r="C35" s="6"/>
      <c r="D35" s="6"/>
      <c r="E35" s="11" t="s">
        <v>50</v>
      </c>
      <c r="F35" s="13">
        <f>F32+F33</f>
        <v>181.41571428571427</v>
      </c>
      <c r="G35" s="6"/>
      <c r="H35" s="6"/>
      <c r="I35" s="6"/>
      <c r="J35" s="6"/>
      <c r="K35" s="6"/>
      <c r="L35" s="8"/>
      <c r="M35" s="8"/>
      <c r="N35" s="6"/>
    </row>
    <row r="36" spans="1:14" ht="16" x14ac:dyDescent="0.2">
      <c r="A36" s="6"/>
      <c r="B36" s="6"/>
      <c r="C36" s="6"/>
      <c r="D36" s="6"/>
      <c r="E36" s="6"/>
      <c r="F36" s="6"/>
      <c r="G36" s="6"/>
      <c r="H36" s="2" t="s">
        <v>65</v>
      </c>
      <c r="I36" s="4">
        <f>I32+I33+I34</f>
        <v>0.39724875067204407</v>
      </c>
      <c r="J36" s="6"/>
      <c r="K36" s="6"/>
      <c r="L36" s="8"/>
      <c r="M36" s="8"/>
      <c r="N36" s="6"/>
    </row>
    <row r="37" spans="1:14" ht="16" x14ac:dyDescent="0.2">
      <c r="A37" s="6"/>
      <c r="B37" s="6"/>
      <c r="C37" s="6"/>
      <c r="D37" s="6"/>
      <c r="E37" s="6"/>
      <c r="F37" s="6"/>
      <c r="G37" s="6"/>
      <c r="H37" s="17"/>
      <c r="I37" s="17"/>
      <c r="J37" s="6"/>
      <c r="K37" s="6"/>
      <c r="L37" s="8"/>
      <c r="M37" s="8"/>
      <c r="N37" s="6"/>
    </row>
    <row r="38" spans="1:14" ht="16" x14ac:dyDescent="0.2">
      <c r="A38" s="6"/>
      <c r="B38" s="6"/>
      <c r="C38" s="6"/>
      <c r="D38" s="6"/>
      <c r="E38" s="6"/>
      <c r="F38" s="6"/>
      <c r="G38" s="6"/>
      <c r="H38" s="14" t="s">
        <v>54</v>
      </c>
      <c r="I38" s="15"/>
      <c r="J38" s="6"/>
      <c r="K38" s="6"/>
      <c r="L38" s="8"/>
      <c r="M38" s="8"/>
      <c r="N38" s="6"/>
    </row>
    <row r="39" spans="1:14" ht="1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8"/>
      <c r="M39" s="8"/>
      <c r="N39" s="6"/>
    </row>
    <row r="40" spans="1:14" ht="16" x14ac:dyDescent="0.2">
      <c r="A40" s="6"/>
      <c r="B40" s="6"/>
      <c r="C40" s="6"/>
      <c r="D40" s="6"/>
      <c r="E40" s="6"/>
      <c r="F40" s="6"/>
      <c r="G40" s="6"/>
      <c r="H40" s="8" t="s">
        <v>61</v>
      </c>
      <c r="I40" s="10">
        <f>F21+F28+F35</f>
        <v>2752.5365934065935</v>
      </c>
      <c r="J40" s="6"/>
      <c r="K40" s="6"/>
      <c r="L40" s="8"/>
      <c r="M40" s="8"/>
      <c r="N40" s="6"/>
    </row>
    <row r="41" spans="1:14" ht="16" x14ac:dyDescent="0.2">
      <c r="A41" s="6"/>
      <c r="B41" s="6"/>
      <c r="C41" s="6"/>
      <c r="D41" s="6"/>
      <c r="E41" s="6"/>
      <c r="F41" s="6"/>
      <c r="G41" s="6"/>
      <c r="H41" s="8" t="s">
        <v>12</v>
      </c>
      <c r="I41" s="10">
        <f>C34</f>
        <v>6929</v>
      </c>
      <c r="J41" s="6"/>
      <c r="K41" s="6"/>
      <c r="L41" s="8"/>
      <c r="M41" s="8"/>
      <c r="N41" s="6"/>
    </row>
    <row r="42" spans="1:14" ht="16" x14ac:dyDescent="0.2">
      <c r="A42" s="6"/>
      <c r="B42" s="6"/>
      <c r="C42" s="6"/>
      <c r="D42" s="6"/>
      <c r="E42" s="6"/>
      <c r="F42" s="6"/>
      <c r="G42" s="6"/>
      <c r="H42" s="8"/>
      <c r="I42" s="8"/>
      <c r="J42" s="6"/>
      <c r="K42" s="6"/>
      <c r="L42" s="8"/>
      <c r="M42" s="8"/>
      <c r="N42" s="6"/>
    </row>
    <row r="43" spans="1:14" ht="16" x14ac:dyDescent="0.2">
      <c r="A43" s="6"/>
      <c r="B43" s="6"/>
      <c r="C43" s="6"/>
      <c r="D43" s="6"/>
      <c r="E43" s="6"/>
      <c r="F43" s="6"/>
      <c r="G43" s="6"/>
      <c r="H43" s="2" t="s">
        <v>62</v>
      </c>
      <c r="I43" s="3">
        <f>I40/I41</f>
        <v>0.39724875067204407</v>
      </c>
      <c r="J43" s="6"/>
      <c r="K43" s="6"/>
      <c r="L43" s="8"/>
      <c r="M43" s="8"/>
      <c r="N43" s="6"/>
    </row>
    <row r="44" spans="1:1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6">
    <mergeCell ref="A2:N2"/>
    <mergeCell ref="B14:C14"/>
    <mergeCell ref="E14:F14"/>
    <mergeCell ref="H14:I14"/>
    <mergeCell ref="H30:I30"/>
    <mergeCell ref="L14:M1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49D7-0BE1-494F-BBB3-D06EA0DACC08}">
  <dimension ref="A1:J45"/>
  <sheetViews>
    <sheetView workbookViewId="0">
      <selection activeCell="J27" sqref="J27"/>
    </sheetView>
  </sheetViews>
  <sheetFormatPr baseColWidth="10" defaultRowHeight="15" x14ac:dyDescent="0.2"/>
  <cols>
    <col min="2" max="2" width="25.83203125" customWidth="1"/>
    <col min="3" max="3" width="9" customWidth="1"/>
    <col min="4" max="4" width="21.6640625" customWidth="1"/>
    <col min="5" max="5" width="9.1640625" customWidth="1"/>
    <col min="6" max="6" width="20.83203125" customWidth="1"/>
    <col min="7" max="7" width="8.1640625" customWidth="1"/>
    <col min="8" max="8" width="18.1640625" customWidth="1"/>
  </cols>
  <sheetData>
    <row r="1" spans="1:10" x14ac:dyDescent="0.2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18" x14ac:dyDescent="0.2">
      <c r="A2" s="48" t="s">
        <v>91</v>
      </c>
      <c r="B2" s="48"/>
      <c r="C2" s="48"/>
      <c r="D2" s="48"/>
      <c r="E2" s="48"/>
      <c r="F2" s="48"/>
      <c r="G2" s="48"/>
      <c r="H2" s="48"/>
      <c r="I2" s="48"/>
      <c r="J2" s="6"/>
    </row>
    <row r="3" spans="1:10" ht="16" x14ac:dyDescent="0.2">
      <c r="A3" s="8"/>
      <c r="B3" s="8"/>
      <c r="C3" s="8"/>
      <c r="D3" s="8"/>
      <c r="E3" s="8"/>
      <c r="F3" s="8"/>
      <c r="G3" s="8"/>
      <c r="H3" s="8"/>
      <c r="I3" s="8"/>
      <c r="J3" s="6"/>
    </row>
    <row r="4" spans="1:10" ht="16" x14ac:dyDescent="0.2">
      <c r="A4" s="8"/>
      <c r="B4" s="8"/>
      <c r="C4" s="8"/>
      <c r="D4" s="35" t="s">
        <v>36</v>
      </c>
      <c r="E4" s="35"/>
      <c r="F4" s="35" t="s">
        <v>35</v>
      </c>
      <c r="G4" s="35"/>
      <c r="H4" s="35" t="s">
        <v>34</v>
      </c>
      <c r="I4" s="8"/>
      <c r="J4" s="6"/>
    </row>
    <row r="5" spans="1:10" ht="16" x14ac:dyDescent="0.2">
      <c r="A5" s="8"/>
      <c r="B5" s="11" t="s">
        <v>87</v>
      </c>
      <c r="C5" s="11"/>
      <c r="D5" s="8"/>
      <c r="E5" s="8"/>
      <c r="F5" s="8"/>
      <c r="G5" s="8"/>
      <c r="H5" s="8"/>
      <c r="I5" s="8"/>
      <c r="J5" s="6"/>
    </row>
    <row r="6" spans="1:10" ht="16" x14ac:dyDescent="0.2">
      <c r="A6" s="8"/>
      <c r="B6" s="29" t="s">
        <v>37</v>
      </c>
      <c r="C6" s="30"/>
      <c r="D6" s="31">
        <f>H6/52/7</f>
        <v>118.13186813186813</v>
      </c>
      <c r="E6" s="31"/>
      <c r="F6" s="31">
        <f>H6/52</f>
        <v>826.92307692307691</v>
      </c>
      <c r="G6" s="31"/>
      <c r="H6" s="32">
        <v>43000</v>
      </c>
      <c r="I6" s="8"/>
      <c r="J6" s="6"/>
    </row>
    <row r="7" spans="1:10" ht="16" x14ac:dyDescent="0.2">
      <c r="A7" s="8"/>
      <c r="B7" s="29" t="s">
        <v>38</v>
      </c>
      <c r="C7" s="30"/>
      <c r="D7" s="31">
        <f t="shared" ref="D7:D10" si="0">H7/52/7</f>
        <v>184.06593406593407</v>
      </c>
      <c r="E7" s="31"/>
      <c r="F7" s="31">
        <f t="shared" ref="F7:F10" si="1">H7/52</f>
        <v>1288.4615384615386</v>
      </c>
      <c r="G7" s="31"/>
      <c r="H7" s="32">
        <v>67000</v>
      </c>
      <c r="I7" s="8"/>
      <c r="J7" s="6"/>
    </row>
    <row r="8" spans="1:10" ht="16" x14ac:dyDescent="0.2">
      <c r="A8" s="8"/>
      <c r="B8" s="29"/>
      <c r="C8" s="30"/>
      <c r="D8" s="31">
        <f t="shared" si="0"/>
        <v>0</v>
      </c>
      <c r="E8" s="31"/>
      <c r="F8" s="31">
        <f t="shared" si="1"/>
        <v>0</v>
      </c>
      <c r="G8" s="31"/>
      <c r="H8" s="32"/>
      <c r="I8" s="8"/>
      <c r="J8" s="6"/>
    </row>
    <row r="9" spans="1:10" ht="16" x14ac:dyDescent="0.2">
      <c r="A9" s="8"/>
      <c r="B9" s="29"/>
      <c r="C9" s="30"/>
      <c r="D9" s="31">
        <f t="shared" si="0"/>
        <v>0</v>
      </c>
      <c r="E9" s="31"/>
      <c r="F9" s="31">
        <f t="shared" si="1"/>
        <v>0</v>
      </c>
      <c r="G9" s="31"/>
      <c r="H9" s="32"/>
      <c r="I9" s="8"/>
      <c r="J9" s="6"/>
    </row>
    <row r="10" spans="1:10" ht="16" x14ac:dyDescent="0.2">
      <c r="A10" s="8"/>
      <c r="B10" s="29"/>
      <c r="C10" s="30"/>
      <c r="D10" s="31">
        <f t="shared" si="0"/>
        <v>0</v>
      </c>
      <c r="E10" s="31"/>
      <c r="F10" s="31">
        <f t="shared" si="1"/>
        <v>0</v>
      </c>
      <c r="G10" s="31"/>
      <c r="H10" s="32"/>
      <c r="I10" s="8"/>
      <c r="J10" s="6"/>
    </row>
    <row r="11" spans="1:10" ht="16" x14ac:dyDescent="0.2">
      <c r="A11" s="8"/>
      <c r="B11" s="30"/>
      <c r="C11" s="30"/>
      <c r="D11" s="31"/>
      <c r="E11" s="31"/>
      <c r="F11" s="31"/>
      <c r="G11" s="31"/>
      <c r="H11" s="40"/>
      <c r="I11" s="8"/>
      <c r="J11" s="6"/>
    </row>
    <row r="12" spans="1:10" ht="16" x14ac:dyDescent="0.2">
      <c r="A12" s="8"/>
      <c r="B12" s="11" t="s">
        <v>92</v>
      </c>
      <c r="C12" s="11"/>
      <c r="D12" s="33">
        <f>SUM(D6:D10)</f>
        <v>302.19780219780222</v>
      </c>
      <c r="E12" s="37"/>
      <c r="F12" s="31"/>
      <c r="G12" s="31"/>
      <c r="H12" s="31"/>
      <c r="I12" s="8"/>
      <c r="J12" s="6"/>
    </row>
    <row r="13" spans="1:10" ht="16" x14ac:dyDescent="0.2">
      <c r="A13" s="8"/>
      <c r="B13" s="8"/>
      <c r="C13" s="8"/>
      <c r="D13" s="9"/>
      <c r="E13" s="9"/>
      <c r="F13" s="9"/>
      <c r="G13" s="9"/>
      <c r="H13" s="9"/>
      <c r="I13" s="8"/>
      <c r="J13" s="6"/>
    </row>
    <row r="14" spans="1:10" ht="16" x14ac:dyDescent="0.2">
      <c r="A14" s="8"/>
      <c r="B14" s="11" t="s">
        <v>88</v>
      </c>
      <c r="C14" s="11"/>
      <c r="D14" s="9"/>
      <c r="E14" s="9"/>
      <c r="F14" s="9"/>
      <c r="G14" s="9"/>
      <c r="H14" s="9"/>
      <c r="I14" s="8"/>
      <c r="J14" s="6"/>
    </row>
    <row r="15" spans="1:10" ht="16" x14ac:dyDescent="0.2">
      <c r="A15" s="8"/>
      <c r="B15" s="29" t="s">
        <v>41</v>
      </c>
      <c r="C15" s="30"/>
      <c r="D15" s="9">
        <f>H15/52/7</f>
        <v>114.28571428571429</v>
      </c>
      <c r="E15" s="9"/>
      <c r="F15" s="9">
        <f>H15/52</f>
        <v>800</v>
      </c>
      <c r="G15" s="9"/>
      <c r="H15" s="1">
        <v>41600</v>
      </c>
      <c r="I15" s="8"/>
      <c r="J15" s="6"/>
    </row>
    <row r="16" spans="1:10" ht="16" x14ac:dyDescent="0.2">
      <c r="A16" s="8"/>
      <c r="B16" s="29"/>
      <c r="C16" s="30"/>
      <c r="D16" s="9">
        <f t="shared" ref="D16:D19" si="2">H16/52/7</f>
        <v>0</v>
      </c>
      <c r="E16" s="9"/>
      <c r="F16" s="9">
        <f t="shared" ref="F16:F19" si="3">H16/52</f>
        <v>0</v>
      </c>
      <c r="G16" s="9"/>
      <c r="H16" s="1"/>
      <c r="I16" s="8"/>
      <c r="J16" s="6"/>
    </row>
    <row r="17" spans="1:10" ht="16" x14ac:dyDescent="0.2">
      <c r="A17" s="8"/>
      <c r="B17" s="29"/>
      <c r="C17" s="30"/>
      <c r="D17" s="9">
        <f t="shared" si="2"/>
        <v>0</v>
      </c>
      <c r="E17" s="9"/>
      <c r="F17" s="9">
        <f t="shared" si="3"/>
        <v>0</v>
      </c>
      <c r="G17" s="9"/>
      <c r="H17" s="1"/>
      <c r="I17" s="8"/>
      <c r="J17" s="6"/>
    </row>
    <row r="18" spans="1:10" ht="16" x14ac:dyDescent="0.2">
      <c r="A18" s="8"/>
      <c r="B18" s="29"/>
      <c r="C18" s="30"/>
      <c r="D18" s="9">
        <f t="shared" si="2"/>
        <v>0</v>
      </c>
      <c r="E18" s="9"/>
      <c r="F18" s="9">
        <f t="shared" si="3"/>
        <v>0</v>
      </c>
      <c r="G18" s="9"/>
      <c r="H18" s="1"/>
      <c r="I18" s="8"/>
      <c r="J18" s="6"/>
    </row>
    <row r="19" spans="1:10" ht="16" x14ac:dyDescent="0.2">
      <c r="A19" s="8"/>
      <c r="B19" s="29"/>
      <c r="C19" s="30"/>
      <c r="D19" s="9">
        <f t="shared" si="2"/>
        <v>0</v>
      </c>
      <c r="E19" s="9"/>
      <c r="F19" s="9">
        <f t="shared" si="3"/>
        <v>0</v>
      </c>
      <c r="G19" s="9"/>
      <c r="H19" s="1"/>
      <c r="I19" s="8"/>
      <c r="J19" s="6"/>
    </row>
    <row r="20" spans="1:10" ht="16" x14ac:dyDescent="0.2">
      <c r="A20" s="8"/>
      <c r="B20" s="30"/>
      <c r="C20" s="30"/>
      <c r="D20" s="9"/>
      <c r="E20" s="9"/>
      <c r="F20" s="9"/>
      <c r="G20" s="9"/>
      <c r="H20" s="41"/>
      <c r="I20" s="8"/>
      <c r="J20" s="6"/>
    </row>
    <row r="21" spans="1:10" ht="16" x14ac:dyDescent="0.2">
      <c r="A21" s="8"/>
      <c r="B21" s="11" t="s">
        <v>93</v>
      </c>
      <c r="C21" s="11"/>
      <c r="D21" s="34">
        <f>SUM(D15:D19)</f>
        <v>114.28571428571429</v>
      </c>
      <c r="E21" s="38"/>
      <c r="F21" s="9"/>
      <c r="G21" s="9"/>
      <c r="H21" s="9"/>
      <c r="I21" s="8"/>
      <c r="J21" s="6"/>
    </row>
    <row r="22" spans="1:10" ht="16" x14ac:dyDescent="0.2">
      <c r="A22" s="8"/>
      <c r="B22" s="8"/>
      <c r="C22" s="8"/>
      <c r="D22" s="9"/>
      <c r="E22" s="9"/>
      <c r="F22" s="9"/>
      <c r="G22" s="9"/>
      <c r="H22" s="9"/>
      <c r="I22" s="8"/>
      <c r="J22" s="6"/>
    </row>
    <row r="23" spans="1:10" ht="16" x14ac:dyDescent="0.2">
      <c r="A23" s="8"/>
      <c r="B23" s="11" t="s">
        <v>89</v>
      </c>
      <c r="C23" s="8"/>
      <c r="D23" s="9"/>
      <c r="E23" s="9"/>
      <c r="F23" s="9"/>
      <c r="G23" s="9"/>
      <c r="H23" s="9"/>
      <c r="I23" s="8"/>
      <c r="J23" s="6"/>
    </row>
    <row r="24" spans="1:10" ht="16" x14ac:dyDescent="0.2">
      <c r="A24" s="8"/>
      <c r="B24" s="29" t="s">
        <v>42</v>
      </c>
      <c r="C24" s="8"/>
      <c r="D24" s="9">
        <f>H24/52/7</f>
        <v>56.392857142857146</v>
      </c>
      <c r="E24" s="9"/>
      <c r="F24" s="9">
        <f>H24/52</f>
        <v>394.75</v>
      </c>
      <c r="G24" s="9"/>
      <c r="H24" s="1">
        <v>20527</v>
      </c>
      <c r="I24" s="8"/>
      <c r="J24" s="6"/>
    </row>
    <row r="25" spans="1:10" ht="16" x14ac:dyDescent="0.2">
      <c r="A25" s="8"/>
      <c r="B25" s="29"/>
      <c r="C25" s="8"/>
      <c r="D25" s="9">
        <f t="shared" ref="D25:D28" si="4">H25/52/7</f>
        <v>0</v>
      </c>
      <c r="E25" s="9"/>
      <c r="F25" s="9">
        <f t="shared" ref="F25:F28" si="5">H25/52</f>
        <v>0</v>
      </c>
      <c r="G25" s="9"/>
      <c r="H25" s="1"/>
      <c r="I25" s="8"/>
      <c r="J25" s="6"/>
    </row>
    <row r="26" spans="1:10" ht="16" x14ac:dyDescent="0.2">
      <c r="A26" s="8"/>
      <c r="B26" s="29"/>
      <c r="C26" s="8"/>
      <c r="D26" s="9">
        <f t="shared" si="4"/>
        <v>0</v>
      </c>
      <c r="E26" s="9"/>
      <c r="F26" s="9">
        <f t="shared" si="5"/>
        <v>0</v>
      </c>
      <c r="G26" s="9"/>
      <c r="H26" s="1"/>
      <c r="I26" s="8"/>
      <c r="J26" s="6"/>
    </row>
    <row r="27" spans="1:10" ht="16" x14ac:dyDescent="0.2">
      <c r="A27" s="8"/>
      <c r="B27" s="29"/>
      <c r="C27" s="8"/>
      <c r="D27" s="9">
        <f t="shared" si="4"/>
        <v>0</v>
      </c>
      <c r="E27" s="9"/>
      <c r="F27" s="9">
        <f t="shared" si="5"/>
        <v>0</v>
      </c>
      <c r="G27" s="9"/>
      <c r="H27" s="1"/>
      <c r="I27" s="8"/>
      <c r="J27" s="6"/>
    </row>
    <row r="28" spans="1:10" ht="16" x14ac:dyDescent="0.2">
      <c r="A28" s="8"/>
      <c r="B28" s="29"/>
      <c r="C28" s="8"/>
      <c r="D28" s="9">
        <f t="shared" si="4"/>
        <v>0</v>
      </c>
      <c r="E28" s="9"/>
      <c r="F28" s="9">
        <f t="shared" si="5"/>
        <v>0</v>
      </c>
      <c r="G28" s="9"/>
      <c r="H28" s="1"/>
      <c r="I28" s="8"/>
      <c r="J28" s="6"/>
    </row>
    <row r="29" spans="1:10" ht="16" x14ac:dyDescent="0.2">
      <c r="A29" s="8"/>
      <c r="B29" s="30"/>
      <c r="C29" s="8"/>
      <c r="D29" s="9"/>
      <c r="E29" s="9"/>
      <c r="F29" s="9"/>
      <c r="G29" s="9"/>
      <c r="H29" s="41"/>
      <c r="I29" s="8"/>
      <c r="J29" s="6"/>
    </row>
    <row r="30" spans="1:10" ht="16" x14ac:dyDescent="0.2">
      <c r="A30" s="8"/>
      <c r="B30" s="11" t="s">
        <v>94</v>
      </c>
      <c r="C30" s="11"/>
      <c r="D30" s="34">
        <f>SUM(D24:D28)</f>
        <v>56.392857142857146</v>
      </c>
      <c r="E30" s="38"/>
      <c r="F30" s="9"/>
      <c r="G30" s="9"/>
      <c r="H30" s="9"/>
      <c r="I30" s="8"/>
      <c r="J30" s="6"/>
    </row>
    <row r="31" spans="1:10" ht="16" x14ac:dyDescent="0.2">
      <c r="A31" s="8"/>
      <c r="B31" s="8"/>
      <c r="C31" s="8"/>
      <c r="D31" s="9"/>
      <c r="E31" s="9"/>
      <c r="F31" s="9"/>
      <c r="G31" s="9"/>
      <c r="H31" s="9"/>
      <c r="I31" s="8"/>
      <c r="J31" s="6"/>
    </row>
    <row r="32" spans="1:10" ht="16" x14ac:dyDescent="0.2">
      <c r="A32" s="8"/>
      <c r="B32" s="11" t="s">
        <v>90</v>
      </c>
      <c r="C32" s="8"/>
      <c r="D32" s="9"/>
      <c r="E32" s="9"/>
      <c r="F32" s="9"/>
      <c r="G32" s="9"/>
      <c r="H32" s="9"/>
      <c r="I32" s="8"/>
      <c r="J32" s="6"/>
    </row>
    <row r="33" spans="1:10" ht="16" x14ac:dyDescent="0.2">
      <c r="A33" s="8"/>
      <c r="B33" s="29" t="s">
        <v>44</v>
      </c>
      <c r="C33" s="8"/>
      <c r="D33" s="9">
        <f>H33/52/7</f>
        <v>96.15384615384616</v>
      </c>
      <c r="E33" s="9"/>
      <c r="F33" s="9">
        <f>H33/52</f>
        <v>673.07692307692309</v>
      </c>
      <c r="G33" s="9"/>
      <c r="H33" s="1">
        <v>35000</v>
      </c>
      <c r="I33" s="8"/>
      <c r="J33" s="6"/>
    </row>
    <row r="34" spans="1:10" ht="16" x14ac:dyDescent="0.2">
      <c r="A34" s="8"/>
      <c r="B34" s="29" t="s">
        <v>43</v>
      </c>
      <c r="C34" s="8"/>
      <c r="D34" s="9">
        <f t="shared" ref="D34:D37" si="6">H34/52/7</f>
        <v>96.15384615384616</v>
      </c>
      <c r="E34" s="9"/>
      <c r="F34" s="9">
        <f t="shared" ref="F34:F37" si="7">H34/52</f>
        <v>673.07692307692309</v>
      </c>
      <c r="G34" s="9"/>
      <c r="H34" s="1">
        <v>35000</v>
      </c>
      <c r="I34" s="8"/>
      <c r="J34" s="6"/>
    </row>
    <row r="35" spans="1:10" ht="16" x14ac:dyDescent="0.2">
      <c r="A35" s="8"/>
      <c r="B35" s="29"/>
      <c r="C35" s="8"/>
      <c r="D35" s="9">
        <f t="shared" si="6"/>
        <v>0</v>
      </c>
      <c r="E35" s="9"/>
      <c r="F35" s="9">
        <f t="shared" si="7"/>
        <v>0</v>
      </c>
      <c r="G35" s="9"/>
      <c r="H35" s="1"/>
      <c r="I35" s="8"/>
      <c r="J35" s="6"/>
    </row>
    <row r="36" spans="1:10" ht="16" x14ac:dyDescent="0.2">
      <c r="A36" s="8"/>
      <c r="B36" s="29"/>
      <c r="C36" s="8"/>
      <c r="D36" s="9">
        <f t="shared" si="6"/>
        <v>0</v>
      </c>
      <c r="E36" s="9"/>
      <c r="F36" s="9">
        <f t="shared" si="7"/>
        <v>0</v>
      </c>
      <c r="G36" s="9"/>
      <c r="H36" s="1"/>
      <c r="I36" s="8"/>
      <c r="J36" s="6"/>
    </row>
    <row r="37" spans="1:10" ht="16" x14ac:dyDescent="0.2">
      <c r="A37" s="8"/>
      <c r="B37" s="29"/>
      <c r="C37" s="8"/>
      <c r="D37" s="9">
        <f t="shared" si="6"/>
        <v>0</v>
      </c>
      <c r="E37" s="9"/>
      <c r="F37" s="9">
        <f t="shared" si="7"/>
        <v>0</v>
      </c>
      <c r="G37" s="9"/>
      <c r="H37" s="1"/>
      <c r="I37" s="8"/>
      <c r="J37" s="6"/>
    </row>
    <row r="38" spans="1:10" ht="16" x14ac:dyDescent="0.2">
      <c r="A38" s="8"/>
      <c r="B38" s="30"/>
      <c r="C38" s="8"/>
      <c r="D38" s="9"/>
      <c r="E38" s="9"/>
      <c r="F38" s="9"/>
      <c r="G38" s="9"/>
      <c r="H38" s="41"/>
      <c r="I38" s="8"/>
      <c r="J38" s="6"/>
    </row>
    <row r="39" spans="1:10" ht="16" x14ac:dyDescent="0.2">
      <c r="A39" s="8"/>
      <c r="B39" s="11" t="s">
        <v>95</v>
      </c>
      <c r="C39" s="11"/>
      <c r="D39" s="36">
        <f>SUM(D33:D37)</f>
        <v>192.30769230769232</v>
      </c>
      <c r="E39" s="39"/>
      <c r="F39" s="8"/>
      <c r="G39" s="8"/>
      <c r="H39" s="8"/>
      <c r="I39" s="8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Overview</vt:lpstr>
      <vt:lpstr>Daily Labor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2018-05-20T20:44:50Z</dcterms:created>
  <dcterms:modified xsi:type="dcterms:W3CDTF">2020-06-06T19:21:14Z</dcterms:modified>
</cp:coreProperties>
</file>